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2"/>
  </bookViews>
  <sheets>
    <sheet name="Balance Sheet" sheetId="1" r:id="rId1"/>
    <sheet name="Income Statement" sheetId="2" r:id="rId2"/>
    <sheet name="Statement of Equity Changes" sheetId="3" r:id="rId3"/>
    <sheet name="Cashflow" sheetId="4" r:id="rId4"/>
    <sheet name="Sheet3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<sst xmlns="http://schemas.openxmlformats.org/spreadsheetml/2006/main" count="129" uniqueCount="98">
  <si>
    <t>Perusahaan Sadur Timah Malaysia (Perstima) Berhad</t>
  </si>
  <si>
    <t>(Company No. 49971-D)</t>
  </si>
  <si>
    <t>(Incorporated in Malaysia)</t>
  </si>
  <si>
    <t>Condensed consolidated balance sheet as at 30 June 2004</t>
  </si>
  <si>
    <t>Company</t>
  </si>
  <si>
    <t>Note</t>
  </si>
  <si>
    <t>30.06.2004</t>
  </si>
  <si>
    <t>31.03.2004</t>
  </si>
  <si>
    <t>30.06.2003</t>
  </si>
  <si>
    <t>30.06.2002</t>
  </si>
  <si>
    <t>RM'000</t>
  </si>
  <si>
    <t>Property, plant and equipment</t>
  </si>
  <si>
    <t>Current assets</t>
  </si>
  <si>
    <t>Inventories</t>
  </si>
  <si>
    <t>Trade debtors &amp; other receivables</t>
  </si>
  <si>
    <t>Cash and cash equivalents</t>
  </si>
  <si>
    <t>Current liabilities</t>
  </si>
  <si>
    <t>Trade and other payables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</si>
  <si>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</si>
  <si>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</si>
  <si>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</si>
  <si>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</si>
  <si>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</si>
  <si>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</si>
  <si>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</si>
  <si>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Long term &amp; deferred tax liabilities</t>
  </si>
  <si>
    <t>Deferred taxation</t>
  </si>
  <si>
    <t>Condensed consolidated income statement</t>
  </si>
  <si>
    <t>for the quarter ended 30 June 2004</t>
  </si>
  <si>
    <t>.</t>
  </si>
  <si>
    <t>3 months ended</t>
  </si>
  <si>
    <t>30 June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</si>
  <si>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</si>
  <si>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</si>
  <si>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</si>
  <si>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</si>
  <si>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</si>
  <si>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</si>
  <si>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</si>
  <si>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</si>
  <si>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</si>
  <si>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</si>
  <si>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t>Net profit for the period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</si>
  <si>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</si>
  <si>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</si>
  <si>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</si>
  <si>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</si>
  <si>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</si>
  <si>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</si>
  <si>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</si>
  <si>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</si>
  <si>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</si>
  <si>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</si>
  <si>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Capital</t>
  </si>
  <si>
    <t>Premium</t>
  </si>
  <si>
    <t>Reserve</t>
  </si>
  <si>
    <t>Profits</t>
  </si>
  <si>
    <t>Total</t>
  </si>
  <si>
    <t>RM '000</t>
  </si>
  <si>
    <t>Restated balance</t>
  </si>
  <si>
    <t>Dividends</t>
  </si>
  <si>
    <t>At 1 April 2004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</si>
  <si>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</si>
  <si>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</si>
  <si>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</si>
  <si>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</si>
  <si>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</si>
  <si>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</si>
  <si>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</si>
  <si>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quarter</t>
  </si>
  <si>
    <t>At 30 June 2004</t>
  </si>
  <si>
    <t xml:space="preserve">Condensed consolidated cash flow statement 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</si>
  <si>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</si>
  <si>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</si>
  <si>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</si>
  <si>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</si>
  <si>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</si>
  <si>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</si>
  <si>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Trade and other receivables</t>
  </si>
  <si>
    <t>Net cash generated from operating activities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</si>
  <si>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</si>
  <si>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</si>
  <si>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</si>
  <si>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</si>
  <si>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</si>
  <si>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</si>
  <si>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</si>
  <si>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</si>
  <si>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</si>
  <si>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</si>
  <si>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</si>
  <si>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</si>
  <si>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</si>
  <si>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Bank Balance</t>
  </si>
  <si>
    <t>Short Term Deposit</t>
  </si>
  <si>
    <t>(Overdraft)</t>
  </si>
  <si>
    <t>-Proceeds from issue of shares</t>
  </si>
  <si>
    <t>Net cash (used in)/generated from financing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</si>
</sst>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-* #,##0_-;\-* #,##0_-;_-* &quot;-&quot;_-;_-@_-"/>
    <numFmt numFmtId="166" formatCode="_(* #,##0_);_(* \(#,##0\);_(* &quot;-&quot;??_);_(@_)"/>
    <numFmt numFmtId="167" formatCode="_(* \(#,###,\);_(* \(#,###,\);_(* &quot;-&quot;_);_(@_)"/>
    <numFmt numFmtId="168" formatCode="#,##0,;[Red]\(#,##0,\)"/>
    <numFmt numFmtId="169" formatCode="d/mmm/yy"/>
  </numFmts>
  <fonts count="24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164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1" fontId="12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14" fillId="0" borderId="1" xfId="0" applyNumberFormat="1" applyFont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/>
    </xf>
    <xf numFmtId="41" fontId="12" fillId="0" borderId="2" xfId="0" applyNumberFormat="1" applyFont="1" applyFill="1" applyBorder="1" applyAlignment="1">
      <alignment/>
    </xf>
    <xf numFmtId="41" fontId="12" fillId="0" borderId="4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14" fillId="0" borderId="3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14" fillId="0" borderId="4" xfId="0" applyNumberFormat="1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166" fontId="15" fillId="0" borderId="0" xfId="15" applyNumberFormat="1" applyFont="1" applyAlignment="1">
      <alignment horizontal="center"/>
    </xf>
    <xf numFmtId="166" fontId="15" fillId="0" borderId="1" xfId="15" applyNumberFormat="1" applyFont="1" applyBorder="1" applyAlignment="1">
      <alignment horizontal="center"/>
    </xf>
    <xf numFmtId="166" fontId="15" fillId="0" borderId="7" xfId="15" applyNumberFormat="1" applyFont="1" applyBorder="1" applyAlignment="1">
      <alignment horizontal="center"/>
    </xf>
    <xf numFmtId="43" fontId="15" fillId="0" borderId="9" xfId="15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7" fontId="6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15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center"/>
    </xf>
    <xf numFmtId="37" fontId="16" fillId="0" borderId="0" xfId="0" applyNumberFormat="1" applyFont="1" applyAlignment="1">
      <alignment horizontal="left"/>
    </xf>
    <xf numFmtId="37" fontId="16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 horizontal="centerContinuous"/>
    </xf>
    <xf numFmtId="168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169" fontId="15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/>
    </xf>
    <xf numFmtId="37" fontId="9" fillId="0" borderId="0" xfId="0" applyNumberFormat="1" applyFont="1" applyAlignment="1">
      <alignment horizontal="left"/>
    </xf>
    <xf numFmtId="37" fontId="9" fillId="0" borderId="0" xfId="0" applyNumberFormat="1" applyFont="1" applyAlignment="1">
      <alignment horizontal="centerContinuous"/>
    </xf>
    <xf numFmtId="167" fontId="12" fillId="0" borderId="0" xfId="0" applyNumberFormat="1" applyFont="1" applyAlignment="1">
      <alignment/>
    </xf>
    <xf numFmtId="167" fontId="12" fillId="0" borderId="0" xfId="0" applyNumberFormat="1" applyFont="1" applyBorder="1" applyAlignment="1">
      <alignment/>
    </xf>
    <xf numFmtId="167" fontId="17" fillId="0" borderId="0" xfId="0" applyNumberFormat="1" applyFont="1" applyAlignment="1">
      <alignment horizontal="centerContinuous"/>
    </xf>
    <xf numFmtId="0" fontId="12" fillId="0" borderId="0" xfId="0" applyFont="1" applyBorder="1" applyAlignment="1">
      <alignment/>
    </xf>
    <xf numFmtId="167" fontId="17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18" fillId="0" borderId="0" xfId="0" applyNumberFormat="1" applyFont="1" applyAlignment="1">
      <alignment horizontal="left"/>
    </xf>
    <xf numFmtId="37" fontId="19" fillId="0" borderId="0" xfId="0" applyNumberFormat="1" applyFont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/>
    </xf>
    <xf numFmtId="168" fontId="18" fillId="0" borderId="0" xfId="0" applyNumberFormat="1" applyFont="1" applyBorder="1" applyAlignment="1">
      <alignment horizontal="center"/>
    </xf>
    <xf numFmtId="37" fontId="20" fillId="0" borderId="0" xfId="0" applyNumberFormat="1" applyFont="1" applyAlignment="1">
      <alignment horizontal="left"/>
    </xf>
    <xf numFmtId="37" fontId="21" fillId="0" borderId="0" xfId="0" applyNumberFormat="1" applyFont="1" applyAlignment="1">
      <alignment horizontal="left"/>
    </xf>
    <xf numFmtId="41" fontId="15" fillId="0" borderId="0" xfId="0" applyNumberFormat="1" applyFont="1" applyAlignment="1">
      <alignment/>
    </xf>
    <xf numFmtId="41" fontId="15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7" fontId="15" fillId="0" borderId="0" xfId="0" applyNumberFormat="1" applyFont="1" applyAlignment="1">
      <alignment/>
    </xf>
    <xf numFmtId="41" fontId="15" fillId="0" borderId="1" xfId="0" applyNumberFormat="1" applyFont="1" applyBorder="1" applyAlignment="1">
      <alignment/>
    </xf>
    <xf numFmtId="0" fontId="17" fillId="0" borderId="0" xfId="22" applyFont="1">
      <alignment/>
      <protection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0" fontId="12" fillId="0" borderId="0" xfId="22" applyFont="1">
      <alignment/>
      <protection/>
    </xf>
    <xf numFmtId="41" fontId="12" fillId="0" borderId="1" xfId="0" applyNumberFormat="1" applyFont="1" applyBorder="1" applyAlignment="1">
      <alignment/>
    </xf>
    <xf numFmtId="166" fontId="15" fillId="0" borderId="0" xfId="17" applyNumberFormat="1" applyFont="1" applyBorder="1" applyAlignment="1">
      <alignment/>
    </xf>
    <xf numFmtId="41" fontId="12" fillId="0" borderId="0" xfId="17" applyNumberFormat="1" applyFont="1" applyBorder="1" applyAlignment="1">
      <alignment/>
    </xf>
    <xf numFmtId="41" fontId="12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2" fillId="0" borderId="0" xfId="22" applyFont="1" applyAlignment="1">
      <alignment horizontal="left" indent="1"/>
      <protection/>
    </xf>
    <xf numFmtId="166" fontId="15" fillId="0" borderId="0" xfId="17" applyNumberFormat="1" applyFont="1" applyBorder="1" applyAlignment="1">
      <alignment horizontal="center"/>
    </xf>
    <xf numFmtId="168" fontId="12" fillId="0" borderId="0" xfId="0" applyNumberFormat="1" applyFont="1" applyAlignment="1">
      <alignment/>
    </xf>
    <xf numFmtId="41" fontId="12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41" fontId="12" fillId="0" borderId="0" xfId="21" applyNumberFormat="1" applyFont="1" applyProtection="1">
      <alignment/>
      <protection hidden="1"/>
    </xf>
    <xf numFmtId="166" fontId="0" fillId="0" borderId="0" xfId="15" applyNumberFormat="1" applyBorder="1" applyAlignment="1">
      <alignment/>
    </xf>
    <xf numFmtId="166" fontId="12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20" applyNumberFormat="1" applyFont="1" applyAlignment="1">
      <alignment/>
    </xf>
    <xf numFmtId="166" fontId="12" fillId="0" borderId="6" xfId="15" applyNumberFormat="1" applyFont="1" applyBorder="1" applyAlignment="1">
      <alignment/>
    </xf>
    <xf numFmtId="0" fontId="12" fillId="0" borderId="0" xfId="0" applyFont="1" applyAlignment="1" quotePrefix="1">
      <alignment/>
    </xf>
    <xf numFmtId="43" fontId="0" fillId="0" borderId="0" xfId="15" applyBorder="1" applyAlignment="1">
      <alignment/>
    </xf>
    <xf numFmtId="166" fontId="12" fillId="0" borderId="7" xfId="15" applyNumberFormat="1" applyFont="1" applyBorder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7" xfId="15" applyNumberForma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Hyperlink" xfId="20"/>
    <cellStyle name="Normal_CF" xfId="21"/>
    <cellStyle name="Normal_Prestima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10150" y="5562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29350" y="5562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3" name="Line 3"/>
        <xdr:cNvSpPr>
          <a:spLocks/>
        </xdr:cNvSpPr>
      </xdr:nvSpPr>
      <xdr:spPr>
        <a:xfrm>
          <a:off x="78962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4" name="Line 4"/>
        <xdr:cNvSpPr>
          <a:spLocks/>
        </xdr:cNvSpPr>
      </xdr:nvSpPr>
      <xdr:spPr>
        <a:xfrm>
          <a:off x="78962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xcel\condensedfinancialstatementapr04-june04(VND1573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equity"/>
      <sheetName val="indirectcflow"/>
      <sheetName val="Sheet1"/>
      <sheetName val="Sheet2"/>
      <sheetName val="reclassification"/>
      <sheetName val="Sheet3"/>
      <sheetName val="incomestmt"/>
      <sheetName val="cashflowdetail"/>
      <sheetName val="cashflow"/>
      <sheetName val="calculatecashflow"/>
      <sheetName val="console adj"/>
      <sheetName val="Balancesheet"/>
    </sheetNames>
    <sheetDataSet>
      <sheetData sheetId="10">
        <row r="11">
          <cell r="N11">
            <v>91535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73">
      <selection activeCell="M73" sqref="M73"/>
    </sheetView>
  </sheetViews>
  <sheetFormatPr defaultColWidth="9.140625" defaultRowHeight="12.75"/>
  <cols>
    <col min="1" max="1" width="3.57421875" style="41" customWidth="1"/>
    <col min="2" max="2" width="55.140625" style="41" customWidth="1"/>
    <col min="3" max="3" width="8.421875" style="3" customWidth="1"/>
    <col min="4" max="4" width="8.00390625" style="3" customWidth="1"/>
    <col min="5" max="5" width="15.8515625" style="3" customWidth="1"/>
    <col min="6" max="6" width="2.421875" style="3" customWidth="1"/>
    <col min="7" max="7" width="15.8515625" style="3" customWidth="1"/>
    <col min="8" max="8" width="9.140625" style="3" customWidth="1"/>
    <col min="9" max="9" width="16.7109375" style="3" hidden="1" customWidth="1"/>
    <col min="10" max="10" width="0" style="3" hidden="1" customWidth="1"/>
    <col min="11" max="11" width="19.57421875" style="3" hidden="1" customWidth="1"/>
    <col min="12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7" ht="20.25">
      <c r="A2" s="4" t="s">
        <v>1</v>
      </c>
      <c r="B2" s="5"/>
      <c r="C2" s="5"/>
      <c r="D2" s="5"/>
      <c r="E2" s="6"/>
      <c r="F2" s="6"/>
      <c r="G2" s="6"/>
    </row>
    <row r="3" spans="1:7" ht="20.25">
      <c r="A3" s="4" t="s">
        <v>2</v>
      </c>
      <c r="B3" s="7"/>
      <c r="C3" s="7"/>
      <c r="D3" s="7"/>
      <c r="E3" s="6"/>
      <c r="F3" s="6"/>
      <c r="G3" s="6"/>
    </row>
    <row r="4" spans="1:7" ht="20.25">
      <c r="A4" s="8"/>
      <c r="B4" s="8"/>
      <c r="C4" s="8"/>
      <c r="D4" s="8"/>
      <c r="E4" s="6"/>
      <c r="F4" s="6"/>
      <c r="G4" s="6"/>
    </row>
    <row r="5" spans="1:7" ht="22.5">
      <c r="A5" s="9" t="s">
        <v>3</v>
      </c>
      <c r="B5" s="10"/>
      <c r="C5" s="10"/>
      <c r="D5" s="10"/>
      <c r="E5" s="6"/>
      <c r="F5" s="6"/>
      <c r="G5" s="6"/>
    </row>
    <row r="6" spans="1:7" ht="20.25">
      <c r="A6" s="11"/>
      <c r="B6" s="11"/>
      <c r="C6" s="11"/>
      <c r="D6" s="11"/>
      <c r="E6" s="6"/>
      <c r="F6" s="6"/>
      <c r="G6" s="6"/>
    </row>
    <row r="7" spans="1:9" ht="20.25">
      <c r="A7" s="12"/>
      <c r="B7" s="12"/>
      <c r="C7" s="12"/>
      <c r="D7" s="12"/>
      <c r="E7" s="6"/>
      <c r="F7" s="6"/>
      <c r="G7" s="6"/>
      <c r="I7" s="13"/>
    </row>
    <row r="8" spans="1:9" ht="20.25">
      <c r="A8" s="12"/>
      <c r="B8" s="12"/>
      <c r="C8" s="12"/>
      <c r="D8" s="12"/>
      <c r="E8" s="6"/>
      <c r="F8" s="6"/>
      <c r="G8" s="6"/>
      <c r="I8" s="14" t="s">
        <v>4</v>
      </c>
    </row>
    <row r="9" spans="1:11" s="18" customFormat="1" ht="18.75">
      <c r="A9" s="15"/>
      <c r="B9" s="15"/>
      <c r="C9" s="15" t="s">
        <v>5</v>
      </c>
      <c r="D9" s="15"/>
      <c r="E9" s="16" t="s">
        <v>6</v>
      </c>
      <c r="F9" s="17"/>
      <c r="G9" s="16" t="s">
        <v>7</v>
      </c>
      <c r="I9" s="16" t="s">
        <v>8</v>
      </c>
      <c r="K9" s="16" t="s">
        <v>9</v>
      </c>
    </row>
    <row r="10" spans="1:11" ht="18.75">
      <c r="A10" s="19"/>
      <c r="B10" s="19"/>
      <c r="C10" s="19"/>
      <c r="D10" s="19"/>
      <c r="E10" s="15" t="s">
        <v>10</v>
      </c>
      <c r="F10" s="20"/>
      <c r="G10" s="15" t="s">
        <v>10</v>
      </c>
      <c r="I10" s="15" t="s">
        <v>10</v>
      </c>
      <c r="K10" s="15" t="s">
        <v>10</v>
      </c>
    </row>
    <row r="11" spans="1:11" ht="18.75">
      <c r="A11" s="17" t="s">
        <v>11</v>
      </c>
      <c r="B11" s="20"/>
      <c r="C11" s="21"/>
      <c r="D11" s="21"/>
      <c r="E11" s="22">
        <f>'[1]console adj'!$N$11</f>
        <v>91535</v>
      </c>
      <c r="F11" s="20"/>
      <c r="G11" s="22">
        <v>96888</v>
      </c>
      <c r="I11" s="22">
        <f>56683+30400</f>
        <v>87083</v>
      </c>
      <c r="K11" s="22">
        <v>71133</v>
      </c>
    </row>
    <row r="12" spans="1:11" ht="18.75">
      <c r="A12" s="20"/>
      <c r="B12" s="20"/>
      <c r="C12" s="20"/>
      <c r="D12" s="20"/>
      <c r="E12" s="23"/>
      <c r="F12" s="20"/>
      <c r="G12" s="23"/>
      <c r="I12" s="23"/>
      <c r="K12" s="23"/>
    </row>
    <row r="13" spans="1:11" ht="18.75">
      <c r="A13" s="17" t="s">
        <v>12</v>
      </c>
      <c r="B13" s="20"/>
      <c r="C13" s="20"/>
      <c r="D13" s="20"/>
      <c r="E13" s="24"/>
      <c r="F13" s="20"/>
      <c r="G13" s="24"/>
      <c r="I13" s="24"/>
      <c r="K13" s="24"/>
    </row>
    <row r="14" spans="1:11" ht="18.75">
      <c r="A14" s="20"/>
      <c r="B14" s="20" t="s">
        <v>13</v>
      </c>
      <c r="C14" s="20"/>
      <c r="D14" s="20"/>
      <c r="E14" s="25">
        <v>59721</v>
      </c>
      <c r="F14" s="20"/>
      <c r="G14" s="26">
        <v>72030</v>
      </c>
      <c r="I14" s="25">
        <v>26788</v>
      </c>
      <c r="K14" s="25">
        <v>33221</v>
      </c>
    </row>
    <row r="15" spans="1:11" ht="18.75">
      <c r="A15" s="20"/>
      <c r="B15" s="20" t="s">
        <v>14</v>
      </c>
      <c r="C15" s="20"/>
      <c r="D15" s="20"/>
      <c r="E15" s="25">
        <v>47969</v>
      </c>
      <c r="F15" s="20"/>
      <c r="G15" s="27">
        <v>54654</v>
      </c>
      <c r="I15" s="25">
        <f>31293+24593+6333</f>
        <v>62219</v>
      </c>
      <c r="K15" s="25">
        <f>24404+1821</f>
        <v>26225</v>
      </c>
    </row>
    <row r="16" spans="1:11" ht="18.75">
      <c r="A16" s="20"/>
      <c r="B16" s="20" t="s">
        <v>15</v>
      </c>
      <c r="C16" s="20"/>
      <c r="D16" s="20"/>
      <c r="E16" s="25">
        <v>42630</v>
      </c>
      <c r="F16" s="20"/>
      <c r="G16" s="28">
        <v>45196</v>
      </c>
      <c r="I16" s="25">
        <f>33880+2110</f>
        <v>35990</v>
      </c>
      <c r="K16" s="25">
        <f>40372+4424</f>
        <v>44796</v>
      </c>
    </row>
    <row r="17" spans="1:11" ht="21.75" customHeight="1">
      <c r="A17" s="20"/>
      <c r="B17" s="20"/>
      <c r="C17" s="20"/>
      <c r="D17" s="20"/>
      <c r="E17" s="29">
        <f>SUM(E14:E16)</f>
        <v>150320</v>
      </c>
      <c r="F17" s="20"/>
      <c r="G17" s="29">
        <f>SUM(G14:G16)</f>
        <v>171880</v>
      </c>
      <c r="I17" s="29">
        <f>SUM(I14:I16)</f>
        <v>124997</v>
      </c>
      <c r="K17" s="29">
        <f>SUM(K14:K16)</f>
        <v>104242</v>
      </c>
    </row>
    <row r="18" spans="1:11" ht="18.75">
      <c r="A18" s="17" t="s">
        <v>16</v>
      </c>
      <c r="B18" s="20"/>
      <c r="C18" s="20"/>
      <c r="D18" s="20"/>
      <c r="E18" s="30"/>
      <c r="F18" s="20"/>
      <c r="G18" s="30"/>
      <c r="I18" s="30"/>
      <c r="K18" s="30"/>
    </row>
    <row r="19" spans="1:11" ht="18.75">
      <c r="A19" s="20"/>
      <c r="B19" s="20" t="s">
        <v>17</v>
      </c>
      <c r="C19" s="20"/>
      <c r="D19" s="20"/>
      <c r="E19" s="25">
        <v>22733</v>
      </c>
      <c r="F19" s="20"/>
      <c r="G19" s="27">
        <v>26443</v>
      </c>
      <c r="I19" s="25">
        <f>2653+12382</f>
        <v>15035</v>
      </c>
      <c r="K19" s="25">
        <f>7665+11046</f>
        <v>18711</v>
      </c>
    </row>
    <row r="20" spans="1:11" ht="18.75">
      <c r="A20" s="20"/>
      <c r="B20" s="20" t="s">
        <v>18</v>
      </c>
      <c r="C20" s="20"/>
      <c r="D20" s="20"/>
      <c r="E20" s="31">
        <v>62092</v>
      </c>
      <c r="F20" s="20"/>
      <c r="G20" s="27">
        <v>91315</v>
      </c>
      <c r="I20" s="31">
        <v>49433</v>
      </c>
      <c r="K20" s="31">
        <v>31361</v>
      </c>
    </row>
    <row r="21" spans="1:11" ht="18.75">
      <c r="A21" s="20"/>
      <c r="B21" s="20" t="s">
        <v>19</v>
      </c>
      <c r="C21" s="20"/>
      <c r="D21" s="20"/>
      <c r="E21" s="25">
        <v>5171</v>
      </c>
      <c r="F21" s="20"/>
      <c r="G21" s="32">
        <v>4310</v>
      </c>
      <c r="I21" s="25">
        <f>2198-1066+490</f>
        <v>1622</v>
      </c>
      <c r="K21" s="25">
        <v>4224</v>
      </c>
    </row>
    <row r="22" spans="1:11" ht="18.75">
      <c r="A22" s="20"/>
      <c r="B22" s="20"/>
      <c r="C22" s="20"/>
      <c r="D22" s="20"/>
      <c r="E22" s="33">
        <f>SUM(E19:E21)</f>
        <v>89996</v>
      </c>
      <c r="F22" s="20"/>
      <c r="G22" s="33">
        <f>SUM(G18:G21)</f>
        <v>122068</v>
      </c>
      <c r="I22" s="33">
        <f>SUM(I19:I21)</f>
        <v>66090</v>
      </c>
      <c r="K22" s="33">
        <f>SUM(K19:K21)</f>
        <v>54296</v>
      </c>
    </row>
    <row r="23" spans="1:11" ht="18.75">
      <c r="A23" s="20"/>
      <c r="B23" s="20"/>
      <c r="C23" s="20"/>
      <c r="D23" s="20"/>
      <c r="E23" s="34"/>
      <c r="F23" s="20"/>
      <c r="G23" s="34"/>
      <c r="I23" s="34"/>
      <c r="K23" s="34"/>
    </row>
    <row r="24" spans="1:11" ht="18.75">
      <c r="A24" s="17" t="s">
        <v>20</v>
      </c>
      <c r="B24" s="20"/>
      <c r="C24" s="20"/>
      <c r="D24" s="20"/>
      <c r="E24" s="35">
        <f>E17-E22</f>
        <v>60324</v>
      </c>
      <c r="F24" s="20"/>
      <c r="G24" s="35">
        <f>G17-G22</f>
        <v>49812</v>
      </c>
      <c r="I24" s="35">
        <f>I17-I22</f>
        <v>58907</v>
      </c>
      <c r="K24" s="35">
        <f>K17-K22</f>
        <v>49946</v>
      </c>
    </row>
    <row r="25" spans="1:11" ht="19.5" thickBot="1">
      <c r="A25" s="20"/>
      <c r="B25" s="20"/>
      <c r="C25" s="20"/>
      <c r="D25" s="20"/>
      <c r="E25" s="36">
        <f>E11+E24</f>
        <v>151859</v>
      </c>
      <c r="F25" s="20"/>
      <c r="G25" s="36">
        <f>G11+G24</f>
        <v>146700</v>
      </c>
      <c r="I25" s="36">
        <f>I11+I24</f>
        <v>145990</v>
      </c>
      <c r="K25" s="36">
        <f>K11+K24</f>
        <v>121079</v>
      </c>
    </row>
    <row r="26" spans="1:11" ht="19.5" thickTop="1">
      <c r="A26" s="20"/>
      <c r="B26" s="20"/>
      <c r="C26" s="20"/>
      <c r="D26" s="20"/>
      <c r="E26" s="37"/>
      <c r="F26" s="20"/>
      <c r="G26" s="37"/>
      <c r="I26" s="37"/>
      <c r="K26" s="37"/>
    </row>
    <row r="27" spans="1:11" ht="18.75">
      <c r="A27" s="20"/>
      <c r="B27" s="20"/>
      <c r="C27" s="20"/>
      <c r="D27" s="20"/>
      <c r="E27" s="38"/>
      <c r="F27" s="20"/>
      <c r="G27" s="38"/>
      <c r="I27" s="38"/>
      <c r="K27" s="38"/>
    </row>
    <row r="28" spans="1:11" ht="18.75">
      <c r="A28" s="20"/>
      <c r="B28" s="20" t="s">
        <v>21</v>
      </c>
      <c r="C28" s="20"/>
      <c r="D28" s="20"/>
      <c r="E28" s="38"/>
      <c r="F28" s="20"/>
      <c r="G28" s="38"/>
      <c r="I28" s="38"/>
      <c r="K28" s="38"/>
    </row>
    <row r="29" spans="1:11" ht="18.75">
      <c r="A29" s="17" t="s">
        <v>22</v>
      </c>
      <c r="B29" s="20"/>
      <c r="C29" s="20"/>
      <c r="D29" s="20"/>
      <c r="E29" s="38"/>
      <c r="F29" s="20"/>
      <c r="G29" s="38"/>
      <c r="I29" s="38"/>
      <c r="K29" s="38"/>
    </row>
    <row r="30" spans="1:11" ht="18.75">
      <c r="A30" s="20"/>
      <c r="B30" s="20" t="s">
        <v>23</v>
      </c>
      <c r="C30" s="20"/>
      <c r="D30" s="20"/>
      <c r="E30" s="39">
        <v>94169</v>
      </c>
      <c r="F30" s="20"/>
      <c r="G30" s="39">
        <v>94169</v>
      </c>
      <c r="I30" s="39">
        <v>91371</v>
      </c>
      <c r="K30" s="39">
        <v>87958</v>
      </c>
    </row>
    <row r="31" spans="1:11" ht="18.75">
      <c r="A31" s="20"/>
      <c r="B31" s="20" t="s">
        <v>24</v>
      </c>
      <c r="C31" s="20"/>
      <c r="D31" s="20"/>
      <c r="E31" s="39">
        <v>38036</v>
      </c>
      <c r="F31" s="20"/>
      <c r="G31" s="39">
        <v>32340</v>
      </c>
      <c r="I31" s="39">
        <f>2766+43390</f>
        <v>46156</v>
      </c>
      <c r="K31" s="39">
        <f>2766+20844</f>
        <v>23610</v>
      </c>
    </row>
    <row r="32" spans="1:11" ht="18.75">
      <c r="A32" s="20"/>
      <c r="B32" s="20"/>
      <c r="C32" s="20"/>
      <c r="D32" s="20"/>
      <c r="E32" s="40">
        <f>SUM(E30:E31)</f>
        <v>132205</v>
      </c>
      <c r="F32" s="20"/>
      <c r="G32" s="40">
        <f>SUM(G30:G31)</f>
        <v>126509</v>
      </c>
      <c r="I32" s="40">
        <f>SUM(I30:I31)</f>
        <v>137527</v>
      </c>
      <c r="K32" s="40">
        <f>SUM(K30:K31)</f>
        <v>111568</v>
      </c>
    </row>
    <row r="33" spans="1:11" ht="18.75">
      <c r="A33" s="20"/>
      <c r="B33" s="20"/>
      <c r="C33" s="20"/>
      <c r="D33" s="20"/>
      <c r="E33" s="37"/>
      <c r="F33" s="20"/>
      <c r="G33" s="37"/>
      <c r="I33" s="37"/>
      <c r="K33" s="37"/>
    </row>
    <row r="34" spans="1:11" ht="18.75">
      <c r="A34" s="17" t="s">
        <v>25</v>
      </c>
      <c r="B34" s="20"/>
      <c r="C34" s="20"/>
      <c r="D34" s="20"/>
      <c r="E34" s="37"/>
      <c r="F34" s="20"/>
      <c r="G34" s="37"/>
      <c r="I34" s="37"/>
      <c r="K34" s="37"/>
    </row>
    <row r="35" spans="1:11" ht="18.75">
      <c r="A35" s="17"/>
      <c r="B35" s="20" t="s">
        <v>18</v>
      </c>
      <c r="C35" s="20"/>
      <c r="D35" s="20"/>
      <c r="E35" s="33">
        <v>13027</v>
      </c>
      <c r="F35" s="20"/>
      <c r="G35" s="33">
        <v>13076</v>
      </c>
      <c r="I35" s="37"/>
      <c r="K35" s="37"/>
    </row>
    <row r="36" spans="1:11" ht="18.75">
      <c r="A36" s="20"/>
      <c r="B36" s="20" t="s">
        <v>26</v>
      </c>
      <c r="C36" s="20"/>
      <c r="D36" s="20"/>
      <c r="E36" s="32">
        <v>6627</v>
      </c>
      <c r="F36" s="20"/>
      <c r="G36" s="32">
        <v>7115</v>
      </c>
      <c r="I36" s="39">
        <f>9145-595-87</f>
        <v>8463</v>
      </c>
      <c r="K36" s="39">
        <v>9511</v>
      </c>
    </row>
    <row r="37" spans="1:11" ht="18.75">
      <c r="A37" s="20"/>
      <c r="B37" s="20"/>
      <c r="C37" s="20"/>
      <c r="D37" s="20"/>
      <c r="E37" s="39">
        <f>E35+E36</f>
        <v>19654</v>
      </c>
      <c r="F37" s="20"/>
      <c r="G37" s="39">
        <f>G35+G36</f>
        <v>20191</v>
      </c>
      <c r="I37" s="39"/>
      <c r="K37" s="39"/>
    </row>
    <row r="38" spans="1:11" ht="18.75">
      <c r="A38" s="20"/>
      <c r="B38" s="20"/>
      <c r="C38" s="20"/>
      <c r="D38" s="20"/>
      <c r="E38" s="39"/>
      <c r="F38" s="20"/>
      <c r="G38" s="39"/>
      <c r="I38" s="39"/>
      <c r="K38" s="39"/>
    </row>
    <row r="39" spans="1:11" ht="19.5" thickBot="1">
      <c r="A39" s="20"/>
      <c r="B39" s="20"/>
      <c r="C39" s="20"/>
      <c r="D39" s="20"/>
      <c r="E39" s="36">
        <f>E32+E37</f>
        <v>151859</v>
      </c>
      <c r="F39" s="20"/>
      <c r="G39" s="36">
        <f>G32+G37</f>
        <v>146700</v>
      </c>
      <c r="I39" s="36">
        <f>I32+I36</f>
        <v>145990</v>
      </c>
      <c r="K39" s="36">
        <f>K32+K36</f>
        <v>121079</v>
      </c>
    </row>
    <row r="40" spans="1:7" ht="19.5" thickTop="1">
      <c r="A40" s="20"/>
      <c r="B40" s="20"/>
      <c r="C40" s="20"/>
      <c r="D40" s="20"/>
      <c r="E40" s="20"/>
      <c r="F40" s="20"/>
      <c r="G40" s="20"/>
    </row>
  </sheetData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3" customWidth="1"/>
    <col min="2" max="2" width="1.421875" style="3" customWidth="1"/>
    <col min="3" max="3" width="11.140625" style="3" customWidth="1"/>
    <col min="4" max="4" width="0.9921875" style="3" customWidth="1"/>
    <col min="5" max="5" width="10.7109375" style="3" customWidth="1"/>
    <col min="6" max="6" width="2.140625" style="3" customWidth="1"/>
    <col min="7" max="7" width="11.7109375" style="3" customWidth="1"/>
    <col min="8" max="8" width="0.85546875" style="3" customWidth="1"/>
    <col min="9" max="9" width="11.7109375" style="3" customWidth="1"/>
    <col min="10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5" ht="20.25">
      <c r="A2" s="4" t="s">
        <v>1</v>
      </c>
      <c r="B2" s="5"/>
      <c r="C2" s="5"/>
      <c r="D2" s="5"/>
      <c r="E2" s="6"/>
    </row>
    <row r="3" spans="1:5" ht="20.25">
      <c r="A3" s="4" t="s">
        <v>2</v>
      </c>
      <c r="B3" s="7"/>
      <c r="C3" s="7"/>
      <c r="D3" s="7"/>
      <c r="E3" s="6"/>
    </row>
    <row r="4" spans="1:5" ht="20.25">
      <c r="A4" s="8"/>
      <c r="B4" s="8"/>
      <c r="C4" s="8"/>
      <c r="D4" s="8"/>
      <c r="E4" s="6"/>
    </row>
    <row r="5" spans="1:5" ht="22.5">
      <c r="A5" s="9" t="s">
        <v>27</v>
      </c>
      <c r="B5" s="10"/>
      <c r="C5" s="10"/>
      <c r="D5" s="10"/>
      <c r="E5" s="6"/>
    </row>
    <row r="6" ht="22.5">
      <c r="A6" s="9" t="s">
        <v>28</v>
      </c>
    </row>
    <row r="7" ht="12.75">
      <c r="A7" s="3" t="s">
        <v>29</v>
      </c>
    </row>
    <row r="9" spans="3:9" ht="18.75">
      <c r="C9" s="121" t="s">
        <v>30</v>
      </c>
      <c r="D9" s="121"/>
      <c r="E9" s="121"/>
      <c r="F9" s="20"/>
      <c r="G9" s="121" t="s">
        <v>30</v>
      </c>
      <c r="H9" s="121"/>
      <c r="I9" s="121"/>
    </row>
    <row r="10" spans="3:9" ht="18.75">
      <c r="C10" s="122" t="s">
        <v>31</v>
      </c>
      <c r="D10" s="121"/>
      <c r="E10" s="121"/>
      <c r="G10" s="122" t="s">
        <v>31</v>
      </c>
      <c r="H10" s="121"/>
      <c r="I10" s="121"/>
    </row>
    <row r="11" spans="3:9" ht="18.75">
      <c r="C11" s="21">
        <v>2004</v>
      </c>
      <c r="D11" s="21"/>
      <c r="E11" s="21">
        <v>2003</v>
      </c>
      <c r="F11" s="21"/>
      <c r="G11" s="21">
        <v>2004</v>
      </c>
      <c r="H11" s="21"/>
      <c r="I11" s="21">
        <v>2003</v>
      </c>
    </row>
    <row r="12" spans="3:9" ht="18.75">
      <c r="C12" s="21" t="s">
        <v>32</v>
      </c>
      <c r="D12" s="21"/>
      <c r="E12" s="21" t="s">
        <v>32</v>
      </c>
      <c r="F12" s="21"/>
      <c r="G12" s="21" t="s">
        <v>32</v>
      </c>
      <c r="H12" s="21"/>
      <c r="I12" s="21" t="s">
        <v>32</v>
      </c>
    </row>
    <row r="13" spans="1:9" ht="18.75">
      <c r="A13" s="17" t="s">
        <v>33</v>
      </c>
      <c r="C13" s="42">
        <v>137486</v>
      </c>
      <c r="D13" s="42"/>
      <c r="E13" s="42">
        <v>79348</v>
      </c>
      <c r="F13" s="42"/>
      <c r="G13" s="42">
        <v>137486</v>
      </c>
      <c r="H13" s="42"/>
      <c r="I13" s="42">
        <v>79348</v>
      </c>
    </row>
    <row r="14" spans="1:9" ht="18.75">
      <c r="A14" s="20" t="s">
        <v>34</v>
      </c>
      <c r="C14" s="43">
        <v>-126068</v>
      </c>
      <c r="D14" s="42"/>
      <c r="E14" s="43">
        <v>-70198</v>
      </c>
      <c r="F14" s="42"/>
      <c r="G14" s="43">
        <v>-126068</v>
      </c>
      <c r="H14" s="42"/>
      <c r="I14" s="43">
        <v>-70198</v>
      </c>
    </row>
    <row r="15" spans="1:9" ht="18.75">
      <c r="A15" s="17" t="s">
        <v>35</v>
      </c>
      <c r="C15" s="42">
        <f>C13+C14</f>
        <v>11418</v>
      </c>
      <c r="D15" s="42"/>
      <c r="E15" s="42">
        <f>E13+E14</f>
        <v>9150</v>
      </c>
      <c r="F15" s="42"/>
      <c r="G15" s="42">
        <f>G13+G14</f>
        <v>11418</v>
      </c>
      <c r="H15" s="42"/>
      <c r="I15" s="42">
        <f>I13+I14</f>
        <v>9150</v>
      </c>
    </row>
    <row r="16" spans="1:9" ht="18.75">
      <c r="A16" s="20" t="s">
        <v>36</v>
      </c>
      <c r="C16" s="43">
        <v>-2561</v>
      </c>
      <c r="D16" s="42"/>
      <c r="E16" s="43">
        <f>-1943-1.3</f>
        <v>-1944.3</v>
      </c>
      <c r="F16" s="42"/>
      <c r="G16" s="43">
        <v>-2561</v>
      </c>
      <c r="H16" s="42"/>
      <c r="I16" s="43">
        <f>-1943-1.3</f>
        <v>-1944.3</v>
      </c>
    </row>
    <row r="17" spans="1:9" ht="18.75">
      <c r="A17" s="17" t="s">
        <v>37</v>
      </c>
      <c r="C17" s="42">
        <f>C15+C16</f>
        <v>8857</v>
      </c>
      <c r="D17" s="42"/>
      <c r="E17" s="42">
        <f>E15+E16</f>
        <v>7205.7</v>
      </c>
      <c r="F17" s="42"/>
      <c r="G17" s="42">
        <f>G15+G16</f>
        <v>8857</v>
      </c>
      <c r="H17" s="42"/>
      <c r="I17" s="42">
        <f>I15+I16</f>
        <v>7205.7</v>
      </c>
    </row>
    <row r="18" spans="1:9" ht="18.75">
      <c r="A18" s="20" t="s">
        <v>38</v>
      </c>
      <c r="C18" s="42">
        <v>-749</v>
      </c>
      <c r="D18" s="42"/>
      <c r="E18" s="42">
        <f>-408-4-20</f>
        <v>-432</v>
      </c>
      <c r="F18" s="42"/>
      <c r="G18" s="42">
        <v>-749</v>
      </c>
      <c r="H18" s="42"/>
      <c r="I18" s="42">
        <f>-408-4-20</f>
        <v>-432</v>
      </c>
    </row>
    <row r="19" spans="1:9" ht="18.75">
      <c r="A19" s="20" t="s">
        <v>39</v>
      </c>
      <c r="C19" s="43">
        <v>156</v>
      </c>
      <c r="D19" s="42"/>
      <c r="E19" s="43">
        <v>155</v>
      </c>
      <c r="F19" s="42"/>
      <c r="G19" s="43">
        <v>156</v>
      </c>
      <c r="H19" s="42"/>
      <c r="I19" s="43">
        <v>155</v>
      </c>
    </row>
    <row r="20" spans="1:9" ht="18.75">
      <c r="A20" s="17" t="s">
        <v>40</v>
      </c>
      <c r="C20" s="42">
        <f>C17+C18+C19</f>
        <v>8264</v>
      </c>
      <c r="D20" s="42"/>
      <c r="E20" s="42">
        <f>E17+E18+E19</f>
        <v>6928.7</v>
      </c>
      <c r="F20" s="42"/>
      <c r="G20" s="42">
        <f>G17+G18+G19</f>
        <v>8264</v>
      </c>
      <c r="H20" s="42"/>
      <c r="I20" s="42">
        <f>I17+I18+I19</f>
        <v>6928.7</v>
      </c>
    </row>
    <row r="21" spans="1:9" ht="18.75">
      <c r="A21" s="20" t="s">
        <v>41</v>
      </c>
      <c r="C21" s="42">
        <v>-1965</v>
      </c>
      <c r="D21" s="42"/>
      <c r="E21" s="42">
        <v>-1874</v>
      </c>
      <c r="F21" s="42"/>
      <c r="G21" s="42">
        <v>-1965</v>
      </c>
      <c r="H21" s="42"/>
      <c r="I21" s="42">
        <v>-1874</v>
      </c>
    </row>
    <row r="22" spans="1:9" ht="19.5" thickBot="1">
      <c r="A22" s="17" t="s">
        <v>42</v>
      </c>
      <c r="C22" s="44">
        <f>C20+C21</f>
        <v>6299</v>
      </c>
      <c r="D22" s="42"/>
      <c r="E22" s="44">
        <f>E20+E21</f>
        <v>5054.7</v>
      </c>
      <c r="F22" s="42"/>
      <c r="G22" s="44">
        <f>G20+G21</f>
        <v>6299</v>
      </c>
      <c r="H22" s="42"/>
      <c r="I22" s="44">
        <f>I20+I21</f>
        <v>5054.7</v>
      </c>
    </row>
    <row r="23" spans="1:9" ht="20.25" thickBot="1" thickTop="1">
      <c r="A23" s="20" t="s">
        <v>43</v>
      </c>
      <c r="C23" s="45">
        <f>C$22/94169.126*100</f>
        <v>6.689028843699791</v>
      </c>
      <c r="D23" s="42"/>
      <c r="E23" s="45">
        <f>E$22/91370.748*100</f>
        <v>5.532076852429838</v>
      </c>
      <c r="F23" s="42"/>
      <c r="G23" s="45">
        <f>G$22/94169.126*100</f>
        <v>6.689028843699791</v>
      </c>
      <c r="H23" s="42"/>
      <c r="I23" s="45">
        <f>I$22/91370.748*100</f>
        <v>5.532076852429838</v>
      </c>
    </row>
    <row r="24" spans="1:9" ht="20.25" thickBot="1" thickTop="1">
      <c r="A24" s="20" t="s">
        <v>44</v>
      </c>
      <c r="C24" s="45">
        <f>C$22/(94169.126+2178.352)*100</f>
        <v>6.537794377970122</v>
      </c>
      <c r="D24" s="42"/>
      <c r="E24" s="45">
        <f>E$22/(91370.748+2291.493)*100</f>
        <v>5.3967318591063815</v>
      </c>
      <c r="F24" s="42"/>
      <c r="G24" s="45">
        <f>G$22/(94169.126+2178.352)*100</f>
        <v>6.537794377970122</v>
      </c>
      <c r="H24" s="42"/>
      <c r="I24" s="45">
        <f>I$22/(91370.748+2291.493)*100</f>
        <v>5.3967318591063815</v>
      </c>
    </row>
    <row r="25" ht="13.5" thickTop="1"/>
  </sheetData>
  <mergeCells count="4">
    <mergeCell ref="C9:E9"/>
    <mergeCell ref="G9:I9"/>
    <mergeCell ref="C10:E10"/>
    <mergeCell ref="G10:I1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E25">
      <selection activeCell="J39" sqref="J39"/>
    </sheetView>
  </sheetViews>
  <sheetFormatPr defaultColWidth="9.140625" defaultRowHeight="12.75"/>
  <cols>
    <col min="6" max="6" width="16.57421875" style="0" customWidth="1"/>
    <col min="7" max="7" width="3.140625" style="0" customWidth="1"/>
    <col min="8" max="8" width="14.8515625" style="0" customWidth="1"/>
    <col min="9" max="9" width="2.8515625" style="0" customWidth="1"/>
    <col min="10" max="10" width="16.28125" style="0" customWidth="1"/>
    <col min="11" max="11" width="3.7109375" style="0" customWidth="1"/>
    <col min="12" max="12" width="15.140625" style="0" customWidth="1"/>
    <col min="13" max="13" width="4.28125" style="0" customWidth="1"/>
    <col min="14" max="14" width="16.00390625" style="0" customWidth="1"/>
    <col min="16" max="16" width="15.7109375" style="0" customWidth="1"/>
  </cols>
  <sheetData>
    <row r="1" spans="1:16" ht="22.5">
      <c r="A1" s="46" t="str">
        <f>'[2]CPL (A)'!A1</f>
        <v>Perusahaan Sadur Timah Malaysia (Perstima) Berhad</v>
      </c>
      <c r="B1" s="47"/>
      <c r="C1" s="48"/>
      <c r="D1" s="48"/>
      <c r="E1" s="49"/>
      <c r="F1" s="50"/>
      <c r="G1" s="41"/>
      <c r="H1" s="51"/>
      <c r="I1" s="52"/>
      <c r="J1" s="41"/>
      <c r="K1" s="41"/>
      <c r="L1" s="41"/>
      <c r="M1" s="53"/>
      <c r="N1" s="53"/>
      <c r="O1" s="54"/>
      <c r="P1" s="55"/>
    </row>
    <row r="2" spans="1:16" ht="23.25">
      <c r="A2" s="56" t="str">
        <f>'[2]CPL (A)'!A2</f>
        <v>(Company No: 49971-D)</v>
      </c>
      <c r="B2" s="57"/>
      <c r="C2" s="58"/>
      <c r="D2" s="58"/>
      <c r="E2" s="49"/>
      <c r="F2" s="50"/>
      <c r="G2" s="41"/>
      <c r="H2" s="51"/>
      <c r="I2" s="52"/>
      <c r="J2" s="41"/>
      <c r="K2" s="41"/>
      <c r="L2" s="41"/>
      <c r="M2" s="59"/>
      <c r="N2" s="59"/>
      <c r="O2" s="54"/>
      <c r="P2" s="55"/>
    </row>
    <row r="3" spans="1:16" ht="23.25">
      <c r="A3" s="56" t="str">
        <f>'[2]CPL (A)'!A3</f>
        <v>(Incorporated in Malaysia)</v>
      </c>
      <c r="B3" s="57"/>
      <c r="C3" s="58"/>
      <c r="D3" s="58"/>
      <c r="E3" s="6"/>
      <c r="F3" s="50"/>
      <c r="G3" s="41"/>
      <c r="H3" s="51"/>
      <c r="I3" s="52"/>
      <c r="J3" s="41"/>
      <c r="K3" s="41"/>
      <c r="L3" s="41"/>
      <c r="M3" s="60"/>
      <c r="N3" s="60"/>
      <c r="O3" s="54"/>
      <c r="P3" s="61"/>
    </row>
    <row r="4" spans="1:16" ht="15.75">
      <c r="A4" s="62"/>
      <c r="B4" s="63"/>
      <c r="C4" s="63"/>
      <c r="D4" s="63"/>
      <c r="E4" s="41"/>
      <c r="F4" s="51"/>
      <c r="G4" s="41"/>
      <c r="H4" s="51"/>
      <c r="I4" s="52"/>
      <c r="J4" s="41"/>
      <c r="K4" s="41"/>
      <c r="L4" s="41"/>
      <c r="M4" s="64"/>
      <c r="N4" s="51"/>
      <c r="O4" s="41"/>
      <c r="P4" s="51"/>
    </row>
    <row r="5" spans="1:16" ht="15.75">
      <c r="A5" s="62"/>
      <c r="B5" s="63"/>
      <c r="C5" s="63"/>
      <c r="D5" s="63"/>
      <c r="E5" s="41"/>
      <c r="F5" s="51"/>
      <c r="G5" s="41"/>
      <c r="H5" s="51"/>
      <c r="I5" s="52"/>
      <c r="J5" s="41"/>
      <c r="K5" s="41"/>
      <c r="L5" s="41"/>
      <c r="M5" s="64"/>
      <c r="N5" s="51"/>
      <c r="O5" s="41"/>
      <c r="P5" s="51"/>
    </row>
    <row r="6" spans="1:16" ht="20.25">
      <c r="A6" s="10" t="s">
        <v>45</v>
      </c>
      <c r="B6" s="48"/>
      <c r="C6" s="48"/>
      <c r="D6" s="48"/>
      <c r="E6" s="6"/>
      <c r="F6" s="50"/>
      <c r="G6" s="41"/>
      <c r="H6" s="51"/>
      <c r="I6" s="52"/>
      <c r="J6" s="41"/>
      <c r="K6" s="41"/>
      <c r="L6" s="41"/>
      <c r="M6" s="64"/>
      <c r="N6" s="51"/>
      <c r="O6" s="41"/>
      <c r="P6" s="51"/>
    </row>
    <row r="7" spans="1:16" ht="20.25">
      <c r="A7" s="10" t="s">
        <v>28</v>
      </c>
      <c r="B7" s="48"/>
      <c r="C7" s="48"/>
      <c r="D7" s="48"/>
      <c r="E7" s="6"/>
      <c r="F7" s="50"/>
      <c r="G7" s="41"/>
      <c r="H7" s="51"/>
      <c r="I7" s="52"/>
      <c r="J7" s="41"/>
      <c r="K7" s="41"/>
      <c r="L7" s="41"/>
      <c r="M7" s="64"/>
      <c r="N7" s="51"/>
      <c r="O7" s="41"/>
      <c r="P7" s="51"/>
    </row>
    <row r="8" spans="1:16" ht="19.5">
      <c r="A8" s="65"/>
      <c r="B8" s="63"/>
      <c r="C8" s="66"/>
      <c r="D8" s="66"/>
      <c r="E8" s="20"/>
      <c r="F8" s="67"/>
      <c r="G8" s="20"/>
      <c r="H8" s="67"/>
      <c r="I8" s="68"/>
      <c r="J8" s="69" t="s">
        <v>46</v>
      </c>
      <c r="K8" s="69"/>
      <c r="L8" s="69"/>
      <c r="M8" s="70"/>
      <c r="N8" s="67"/>
      <c r="O8" s="20"/>
      <c r="P8" s="67"/>
    </row>
    <row r="9" spans="1:16" ht="19.5">
      <c r="A9" s="62"/>
      <c r="B9" s="63"/>
      <c r="C9" s="66"/>
      <c r="D9" s="66"/>
      <c r="E9" s="20"/>
      <c r="F9" s="67"/>
      <c r="G9" s="20"/>
      <c r="H9" s="67"/>
      <c r="I9" s="68"/>
      <c r="J9" s="69" t="s">
        <v>47</v>
      </c>
      <c r="K9" s="69"/>
      <c r="L9" s="69"/>
      <c r="M9" s="70"/>
      <c r="N9" s="71" t="s">
        <v>47</v>
      </c>
      <c r="O9" s="20"/>
      <c r="P9" s="67"/>
    </row>
    <row r="10" spans="1:16" ht="18.75">
      <c r="A10" s="72"/>
      <c r="B10" s="72"/>
      <c r="C10" s="73"/>
      <c r="D10" s="73"/>
      <c r="E10" s="74"/>
      <c r="F10" s="75" t="s">
        <v>48</v>
      </c>
      <c r="G10" s="74"/>
      <c r="H10" s="75" t="s">
        <v>49</v>
      </c>
      <c r="I10" s="76"/>
      <c r="J10" s="74" t="s">
        <v>50</v>
      </c>
      <c r="K10" s="74"/>
      <c r="L10" s="74" t="s">
        <v>51</v>
      </c>
      <c r="M10" s="77"/>
      <c r="N10" s="75" t="s">
        <v>52</v>
      </c>
      <c r="O10" s="74"/>
      <c r="P10" s="75"/>
    </row>
    <row r="11" spans="1:16" ht="18.75">
      <c r="A11" s="72"/>
      <c r="B11" s="72"/>
      <c r="C11" s="73"/>
      <c r="D11" s="73" t="s">
        <v>5</v>
      </c>
      <c r="E11" s="74"/>
      <c r="F11" s="75" t="s">
        <v>53</v>
      </c>
      <c r="G11" s="74"/>
      <c r="H11" s="75" t="s">
        <v>54</v>
      </c>
      <c r="I11" s="76"/>
      <c r="J11" s="75" t="s">
        <v>55</v>
      </c>
      <c r="K11" s="75"/>
      <c r="L11" s="75" t="s">
        <v>55</v>
      </c>
      <c r="M11" s="76"/>
      <c r="N11" s="75" t="s">
        <v>56</v>
      </c>
      <c r="O11" s="74"/>
      <c r="P11" s="75" t="s">
        <v>57</v>
      </c>
    </row>
    <row r="12" spans="1:16" ht="18.75">
      <c r="A12" s="72"/>
      <c r="B12" s="78"/>
      <c r="C12" s="79"/>
      <c r="D12" s="79"/>
      <c r="E12" s="20"/>
      <c r="F12" s="75" t="s">
        <v>58</v>
      </c>
      <c r="G12" s="20"/>
      <c r="H12" s="75" t="s">
        <v>58</v>
      </c>
      <c r="I12" s="76"/>
      <c r="J12" s="75" t="s">
        <v>58</v>
      </c>
      <c r="K12" s="75"/>
      <c r="L12" s="75" t="s">
        <v>58</v>
      </c>
      <c r="M12" s="80"/>
      <c r="N12" s="75" t="s">
        <v>58</v>
      </c>
      <c r="O12" s="20"/>
      <c r="P12" s="75" t="s">
        <v>58</v>
      </c>
    </row>
    <row r="13" spans="1:16" ht="15.75">
      <c r="A13" s="72"/>
      <c r="B13" s="72"/>
      <c r="C13" s="72"/>
      <c r="D13" s="72"/>
      <c r="E13" s="41"/>
      <c r="F13" s="81"/>
      <c r="G13" s="82"/>
      <c r="H13" s="81"/>
      <c r="I13" s="83"/>
      <c r="J13" s="82"/>
      <c r="K13" s="82"/>
      <c r="L13" s="82"/>
      <c r="M13" s="59"/>
      <c r="N13" s="81"/>
      <c r="O13" s="82"/>
      <c r="P13" s="82"/>
    </row>
    <row r="14" spans="1:16" ht="15.75">
      <c r="A14" s="72"/>
      <c r="B14" s="84"/>
      <c r="C14" s="85"/>
      <c r="D14" s="72"/>
      <c r="E14" s="41"/>
      <c r="F14" s="81"/>
      <c r="G14" s="82"/>
      <c r="H14" s="81"/>
      <c r="I14" s="83"/>
      <c r="J14" s="82"/>
      <c r="K14" s="82"/>
      <c r="L14" s="82"/>
      <c r="M14" s="59"/>
      <c r="N14" s="81"/>
      <c r="O14" s="82"/>
      <c r="P14" s="82"/>
    </row>
    <row r="15" spans="1:16" ht="15.75">
      <c r="A15" s="41"/>
      <c r="B15" s="41"/>
      <c r="C15" s="41"/>
      <c r="D15" s="41"/>
      <c r="E15" s="89"/>
      <c r="F15" s="90"/>
      <c r="G15" s="86"/>
      <c r="H15" s="90"/>
      <c r="I15" s="87"/>
      <c r="J15" s="90"/>
      <c r="K15" s="87"/>
      <c r="L15" s="87"/>
      <c r="M15" s="87"/>
      <c r="N15" s="90"/>
      <c r="O15" s="86"/>
      <c r="P15" s="90"/>
    </row>
    <row r="16" spans="1:16" ht="19.5">
      <c r="A16" s="41"/>
      <c r="B16" s="91" t="s">
        <v>61</v>
      </c>
      <c r="C16" s="41"/>
      <c r="D16" s="41"/>
      <c r="E16" s="89"/>
      <c r="F16" s="92">
        <v>94169</v>
      </c>
      <c r="G16" s="93"/>
      <c r="H16" s="92">
        <v>0</v>
      </c>
      <c r="I16" s="92"/>
      <c r="J16" s="92">
        <v>196</v>
      </c>
      <c r="K16" s="92"/>
      <c r="L16" s="92">
        <v>-582</v>
      </c>
      <c r="M16" s="92"/>
      <c r="N16" s="92">
        <v>32726</v>
      </c>
      <c r="O16" s="93"/>
      <c r="P16" s="92">
        <f>SUM(F16,H16,J16,N16,L16)</f>
        <v>126509</v>
      </c>
    </row>
    <row r="17" spans="1:16" ht="18.75">
      <c r="A17" s="41"/>
      <c r="B17" s="94" t="s">
        <v>62</v>
      </c>
      <c r="C17" s="41"/>
      <c r="D17" s="41"/>
      <c r="E17" s="89"/>
      <c r="F17" s="95"/>
      <c r="G17" s="93"/>
      <c r="H17" s="95"/>
      <c r="I17" s="92"/>
      <c r="J17" s="95">
        <v>0</v>
      </c>
      <c r="K17" s="92"/>
      <c r="L17" s="95"/>
      <c r="M17" s="92"/>
      <c r="N17" s="95">
        <v>0</v>
      </c>
      <c r="O17" s="93"/>
      <c r="P17" s="95">
        <f>SUM(F17,H17,J17,N17,L17)</f>
        <v>0</v>
      </c>
    </row>
    <row r="18" spans="1:16" ht="19.5">
      <c r="A18" s="41"/>
      <c r="B18" s="91" t="s">
        <v>59</v>
      </c>
      <c r="C18" s="41"/>
      <c r="D18" s="41"/>
      <c r="E18" s="89"/>
      <c r="F18" s="92">
        <f>SUM(F16:F17)</f>
        <v>94169</v>
      </c>
      <c r="G18" s="93"/>
      <c r="H18" s="92">
        <f>SUM(H16:H17)</f>
        <v>0</v>
      </c>
      <c r="I18" s="93"/>
      <c r="J18" s="92">
        <f>SUM(J16:J17)</f>
        <v>196</v>
      </c>
      <c r="K18" s="92"/>
      <c r="L18" s="92">
        <f>SUM(L16:L17)</f>
        <v>-582</v>
      </c>
      <c r="M18" s="93"/>
      <c r="N18" s="92">
        <f>SUM(N16:N17)</f>
        <v>32726</v>
      </c>
      <c r="O18" s="93"/>
      <c r="P18" s="92">
        <f>SUM(P16:P17)</f>
        <v>126509</v>
      </c>
    </row>
    <row r="19" spans="1:16" ht="19.5">
      <c r="A19" s="41"/>
      <c r="B19" s="91"/>
      <c r="C19" s="41"/>
      <c r="D19" s="41"/>
      <c r="E19" s="89"/>
      <c r="F19" s="92"/>
      <c r="G19" s="93"/>
      <c r="H19" s="92"/>
      <c r="I19" s="93"/>
      <c r="J19" s="92"/>
      <c r="K19" s="92"/>
      <c r="L19" s="92"/>
      <c r="M19" s="93"/>
      <c r="N19" s="92"/>
      <c r="O19" s="93"/>
      <c r="P19" s="92"/>
    </row>
    <row r="20" spans="1:16" ht="18.75">
      <c r="A20" s="41"/>
      <c r="B20" s="94" t="s">
        <v>63</v>
      </c>
      <c r="C20" s="41"/>
      <c r="D20" s="41"/>
      <c r="E20" s="89"/>
      <c r="F20" s="92"/>
      <c r="G20" s="93"/>
      <c r="H20" s="92"/>
      <c r="I20" s="93"/>
      <c r="J20" s="92"/>
      <c r="K20" s="92"/>
      <c r="L20" s="92"/>
      <c r="M20" s="93"/>
      <c r="N20" s="92"/>
      <c r="O20" s="93"/>
      <c r="P20" s="92"/>
    </row>
    <row r="21" spans="1:16" ht="18.75">
      <c r="A21" s="41"/>
      <c r="B21" s="94" t="s">
        <v>64</v>
      </c>
      <c r="C21" s="96"/>
      <c r="D21" s="96"/>
      <c r="E21" s="96"/>
      <c r="F21" s="97">
        <v>0</v>
      </c>
      <c r="G21" s="97"/>
      <c r="H21" s="97">
        <v>0</v>
      </c>
      <c r="I21" s="97"/>
      <c r="J21" s="97">
        <v>0</v>
      </c>
      <c r="K21" s="97"/>
      <c r="L21" s="97"/>
      <c r="M21" s="97"/>
      <c r="N21" s="98">
        <v>0</v>
      </c>
      <c r="O21" s="98"/>
      <c r="P21" s="92">
        <f>SUM(F21,H21,J21,N21,L21)</f>
        <v>0</v>
      </c>
    </row>
    <row r="22" spans="1:16" ht="18.75">
      <c r="A22" s="41"/>
      <c r="B22" s="94"/>
      <c r="C22" s="96"/>
      <c r="D22" s="96"/>
      <c r="E22" s="96"/>
      <c r="F22" s="97"/>
      <c r="G22" s="97"/>
      <c r="H22" s="97"/>
      <c r="I22" s="97"/>
      <c r="J22" s="97"/>
      <c r="K22" s="97"/>
      <c r="L22" s="97"/>
      <c r="M22" s="97"/>
      <c r="N22" s="98"/>
      <c r="O22" s="98"/>
      <c r="P22" s="92"/>
    </row>
    <row r="23" spans="1:16" ht="19.5">
      <c r="A23" s="41"/>
      <c r="B23" s="99" t="s">
        <v>65</v>
      </c>
      <c r="C23" s="96"/>
      <c r="D23" s="96"/>
      <c r="E23" s="96"/>
      <c r="F23" s="97"/>
      <c r="G23" s="97"/>
      <c r="H23" s="97"/>
      <c r="I23" s="97"/>
      <c r="J23" s="97"/>
      <c r="K23" s="97"/>
      <c r="L23" s="97"/>
      <c r="M23" s="97"/>
      <c r="N23" s="98"/>
      <c r="O23" s="98"/>
      <c r="P23" s="92"/>
    </row>
    <row r="24" spans="1:16" ht="19.5">
      <c r="A24" s="41"/>
      <c r="B24" s="100" t="s">
        <v>66</v>
      </c>
      <c r="C24" s="96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8"/>
      <c r="O24" s="98"/>
      <c r="P24" s="92"/>
    </row>
    <row r="25" spans="1:16" ht="18.75">
      <c r="A25" s="41"/>
      <c r="B25" s="94"/>
      <c r="C25" s="96"/>
      <c r="D25" s="96"/>
      <c r="E25" s="96"/>
      <c r="F25" s="97"/>
      <c r="G25" s="97"/>
      <c r="H25" s="97"/>
      <c r="I25" s="97"/>
      <c r="J25" s="97"/>
      <c r="K25" s="97"/>
      <c r="L25" s="97"/>
      <c r="M25" s="97"/>
      <c r="N25" s="98"/>
      <c r="O25" s="98"/>
      <c r="P25" s="92"/>
    </row>
    <row r="26" spans="1:16" ht="18.75">
      <c r="A26" s="41"/>
      <c r="B26" s="94" t="s">
        <v>67</v>
      </c>
      <c r="C26" s="96"/>
      <c r="D26" s="96"/>
      <c r="E26" s="96"/>
      <c r="F26" s="97"/>
      <c r="G26" s="97"/>
      <c r="H26" s="97"/>
      <c r="I26" s="97"/>
      <c r="J26" s="97"/>
      <c r="K26" s="97"/>
      <c r="L26" s="97"/>
      <c r="M26" s="97"/>
      <c r="N26" s="98"/>
      <c r="O26" s="98"/>
      <c r="P26" s="92"/>
    </row>
    <row r="27" spans="1:16" ht="18.75">
      <c r="A27" s="41"/>
      <c r="B27" s="101" t="s">
        <v>68</v>
      </c>
      <c r="C27" s="96"/>
      <c r="D27" s="96"/>
      <c r="E27" s="96"/>
      <c r="F27" s="97"/>
      <c r="G27" s="97"/>
      <c r="H27" s="97"/>
      <c r="I27" s="97"/>
      <c r="J27" s="97"/>
      <c r="K27" s="97"/>
      <c r="L27" s="97">
        <v>-603</v>
      </c>
      <c r="M27" s="97"/>
      <c r="N27" s="98"/>
      <c r="O27" s="98"/>
      <c r="P27" s="92">
        <f>SUM(F27,H27,J27,N27,L27)</f>
        <v>-603</v>
      </c>
    </row>
    <row r="28" spans="1:16" ht="18.75">
      <c r="A28" s="41"/>
      <c r="B28" s="94"/>
      <c r="C28" s="102"/>
      <c r="D28" s="96"/>
      <c r="E28" s="96"/>
      <c r="F28" s="97"/>
      <c r="G28" s="97"/>
      <c r="H28" s="97"/>
      <c r="I28" s="97"/>
      <c r="J28" s="97"/>
      <c r="K28" s="97"/>
      <c r="L28" s="97"/>
      <c r="M28" s="97"/>
      <c r="N28" s="98"/>
      <c r="O28" s="98"/>
      <c r="P28" s="98"/>
    </row>
    <row r="29" spans="1:16" ht="18.75">
      <c r="A29" s="41"/>
      <c r="B29" s="103" t="s">
        <v>69</v>
      </c>
      <c r="C29" s="41"/>
      <c r="D29" s="41"/>
      <c r="E29" s="89"/>
      <c r="F29" s="92">
        <v>0</v>
      </c>
      <c r="G29" s="93"/>
      <c r="H29" s="92"/>
      <c r="I29" s="92"/>
      <c r="J29" s="92">
        <v>0</v>
      </c>
      <c r="K29" s="92"/>
      <c r="L29" s="92"/>
      <c r="M29" s="92"/>
      <c r="N29" s="92">
        <v>6299</v>
      </c>
      <c r="O29" s="93"/>
      <c r="P29" s="92">
        <f>SUM(F29,H29,J29,N29,L29)</f>
        <v>6299</v>
      </c>
    </row>
    <row r="30" spans="1:16" ht="18.75">
      <c r="A30" s="41"/>
      <c r="B30" s="20"/>
      <c r="C30" s="41"/>
      <c r="D30" s="41"/>
      <c r="E30" s="89"/>
      <c r="F30" s="92"/>
      <c r="G30" s="93"/>
      <c r="H30" s="92"/>
      <c r="I30" s="92"/>
      <c r="J30" s="92"/>
      <c r="K30" s="92"/>
      <c r="L30" s="92"/>
      <c r="M30" s="92"/>
      <c r="N30" s="92"/>
      <c r="O30" s="93"/>
      <c r="P30" s="92"/>
    </row>
    <row r="31" spans="1:16" ht="18.75">
      <c r="A31" s="41"/>
      <c r="B31" s="103" t="s">
        <v>60</v>
      </c>
      <c r="C31" s="41"/>
      <c r="D31" s="41"/>
      <c r="E31" s="89"/>
      <c r="F31" s="92">
        <v>0</v>
      </c>
      <c r="G31" s="93"/>
      <c r="H31" s="92"/>
      <c r="I31" s="92"/>
      <c r="J31" s="92">
        <v>0</v>
      </c>
      <c r="K31" s="92"/>
      <c r="L31" s="92"/>
      <c r="M31" s="92"/>
      <c r="N31" s="92">
        <v>0</v>
      </c>
      <c r="O31" s="93"/>
      <c r="P31" s="92">
        <f>SUM(F31,H31,J31,N31,L31)</f>
        <v>0</v>
      </c>
    </row>
    <row r="32" spans="1:16" ht="19.5">
      <c r="A32" s="41"/>
      <c r="B32" s="99"/>
      <c r="C32" s="41"/>
      <c r="D32" s="41"/>
      <c r="E32" s="89"/>
      <c r="F32" s="92"/>
      <c r="G32" s="93"/>
      <c r="H32" s="92"/>
      <c r="I32" s="92"/>
      <c r="J32" s="92"/>
      <c r="K32" s="92"/>
      <c r="L32" s="92"/>
      <c r="M32" s="92"/>
      <c r="N32" s="92"/>
      <c r="O32" s="93"/>
      <c r="P32" s="92"/>
    </row>
    <row r="33" spans="1:16" ht="20.25" thickBot="1">
      <c r="A33" s="41"/>
      <c r="B33" s="99" t="s">
        <v>70</v>
      </c>
      <c r="C33" s="41"/>
      <c r="D33" s="41"/>
      <c r="E33" s="89"/>
      <c r="F33" s="104">
        <f>SUM(F18:F31)</f>
        <v>94169</v>
      </c>
      <c r="G33" s="93"/>
      <c r="H33" s="104">
        <f>SUM(H18:H31)</f>
        <v>0</v>
      </c>
      <c r="I33" s="93"/>
      <c r="J33" s="104">
        <f>SUM(J18:J31)</f>
        <v>196</v>
      </c>
      <c r="K33" s="92"/>
      <c r="L33" s="104">
        <f>SUM(L18:L31)</f>
        <v>-1185</v>
      </c>
      <c r="M33" s="93"/>
      <c r="N33" s="104">
        <f>SUM(N18:N31)</f>
        <v>39025</v>
      </c>
      <c r="O33" s="93"/>
      <c r="P33" s="104">
        <f>SUM(P18:P31)</f>
        <v>132205</v>
      </c>
    </row>
    <row r="34" spans="1:16" ht="16.5" thickTop="1">
      <c r="A34" s="41"/>
      <c r="B34" s="88"/>
      <c r="C34" s="41"/>
      <c r="D34" s="41"/>
      <c r="E34" s="89"/>
      <c r="F34" s="87"/>
      <c r="G34" s="86"/>
      <c r="H34" s="87"/>
      <c r="I34" s="87"/>
      <c r="J34" s="87"/>
      <c r="K34" s="87"/>
      <c r="L34" s="87"/>
      <c r="M34" s="87"/>
      <c r="N34" s="87"/>
      <c r="O34" s="86"/>
      <c r="P34" s="87"/>
    </row>
  </sheetData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78">
      <selection activeCell="A78" sqref="A78"/>
    </sheetView>
  </sheetViews>
  <sheetFormatPr defaultColWidth="9.140625" defaultRowHeight="12.75"/>
  <cols>
    <col min="1" max="1" width="4.28125" style="0" customWidth="1"/>
    <col min="2" max="2" width="65.8515625" style="0" customWidth="1"/>
    <col min="3" max="3" width="13.7109375" style="0" customWidth="1"/>
    <col min="4" max="4" width="3.421875" style="0" customWidth="1"/>
    <col min="5" max="5" width="17.421875" style="0" customWidth="1"/>
  </cols>
  <sheetData>
    <row r="1" ht="22.5">
      <c r="A1" s="1" t="s">
        <v>0</v>
      </c>
    </row>
    <row r="2" ht="18.75">
      <c r="A2" s="4" t="s">
        <v>1</v>
      </c>
    </row>
    <row r="3" ht="18.75">
      <c r="A3" s="4" t="s">
        <v>2</v>
      </c>
    </row>
    <row r="4" ht="20.25">
      <c r="A4" s="8"/>
    </row>
    <row r="5" ht="22.5">
      <c r="A5" s="9" t="s">
        <v>71</v>
      </c>
    </row>
    <row r="6" ht="22.5">
      <c r="A6" s="9" t="s">
        <v>28</v>
      </c>
    </row>
    <row r="9" spans="3:7" ht="18.75">
      <c r="C9" s="74" t="s">
        <v>6</v>
      </c>
      <c r="D9" s="120"/>
      <c r="E9" s="74" t="s">
        <v>8</v>
      </c>
      <c r="F9" s="105"/>
      <c r="G9" s="105"/>
    </row>
    <row r="10" spans="3:7" ht="18.75">
      <c r="C10" s="74" t="s">
        <v>10</v>
      </c>
      <c r="D10" s="120"/>
      <c r="E10" s="74" t="s">
        <v>10</v>
      </c>
      <c r="F10" s="105"/>
      <c r="G10" s="105"/>
    </row>
    <row r="11" spans="4:7" ht="12.75">
      <c r="D11" s="105"/>
      <c r="F11" s="105"/>
      <c r="G11" s="105"/>
    </row>
    <row r="12" spans="1:7" ht="18.75">
      <c r="A12" s="20" t="s">
        <v>72</v>
      </c>
      <c r="B12" s="20"/>
      <c r="C12" s="20"/>
      <c r="D12" s="105"/>
      <c r="E12" s="20"/>
      <c r="F12" s="105"/>
      <c r="G12" s="105"/>
    </row>
    <row r="13" spans="1:7" ht="18.75">
      <c r="A13" s="20"/>
      <c r="B13" s="20" t="s">
        <v>73</v>
      </c>
      <c r="C13" s="106">
        <v>8264</v>
      </c>
      <c r="D13" s="107"/>
      <c r="E13" s="106">
        <v>6929</v>
      </c>
      <c r="F13" s="107"/>
      <c r="G13" s="109"/>
    </row>
    <row r="14" spans="1:7" ht="18.75">
      <c r="A14" s="20"/>
      <c r="B14" s="20"/>
      <c r="C14" s="108"/>
      <c r="D14" s="105"/>
      <c r="E14" s="108"/>
      <c r="F14" s="105"/>
      <c r="G14" s="105"/>
    </row>
    <row r="15" spans="1:7" ht="18.75">
      <c r="A15" s="20"/>
      <c r="B15" s="20" t="s">
        <v>74</v>
      </c>
      <c r="C15" s="108">
        <f>3929</f>
        <v>3929</v>
      </c>
      <c r="D15" s="105"/>
      <c r="E15" s="108">
        <v>2735</v>
      </c>
      <c r="F15" s="105"/>
      <c r="G15" s="107"/>
    </row>
    <row r="16" spans="1:7" ht="18.75">
      <c r="A16" s="20"/>
      <c r="B16" s="20" t="s">
        <v>75</v>
      </c>
      <c r="C16" s="108">
        <f>749-156-1592</f>
        <v>-999</v>
      </c>
      <c r="D16" s="105"/>
      <c r="E16" s="108">
        <f>-1175+432-155</f>
        <v>-898</v>
      </c>
      <c r="F16" s="105"/>
      <c r="G16" s="107"/>
    </row>
    <row r="17" spans="1:7" ht="18.75">
      <c r="A17" s="20"/>
      <c r="B17" s="20"/>
      <c r="C17" s="108"/>
      <c r="D17" s="105"/>
      <c r="E17" s="108"/>
      <c r="F17" s="105"/>
      <c r="G17" s="105"/>
    </row>
    <row r="18" spans="1:7" ht="18.75">
      <c r="A18" s="20" t="s">
        <v>76</v>
      </c>
      <c r="B18" s="20"/>
      <c r="C18" s="108">
        <f>SUM(C13:C16)</f>
        <v>11194</v>
      </c>
      <c r="D18" s="110"/>
      <c r="E18" s="108">
        <f>SUM(E13:E16)</f>
        <v>8766</v>
      </c>
      <c r="F18" s="110"/>
      <c r="G18" s="110"/>
    </row>
    <row r="19" spans="1:7" ht="18.75">
      <c r="A19" s="20"/>
      <c r="B19" s="20"/>
      <c r="C19" s="108"/>
      <c r="D19" s="105"/>
      <c r="E19" s="108"/>
      <c r="F19" s="105"/>
      <c r="G19" s="105"/>
    </row>
    <row r="20" spans="1:7" ht="18.75">
      <c r="A20" s="20" t="s">
        <v>77</v>
      </c>
      <c r="B20" s="20"/>
      <c r="C20" s="108"/>
      <c r="D20" s="105"/>
      <c r="E20" s="108"/>
      <c r="F20" s="105"/>
      <c r="G20" s="105"/>
    </row>
    <row r="21" spans="1:7" ht="18.75">
      <c r="A21" s="20"/>
      <c r="B21" s="20" t="s">
        <v>13</v>
      </c>
      <c r="C21" s="111">
        <v>12309</v>
      </c>
      <c r="D21" s="107"/>
      <c r="E21" s="111">
        <v>10443</v>
      </c>
      <c r="F21" s="107"/>
      <c r="G21" s="109"/>
    </row>
    <row r="22" spans="1:7" ht="18.75">
      <c r="A22" s="20"/>
      <c r="B22" s="20" t="s">
        <v>78</v>
      </c>
      <c r="C22" s="111">
        <v>6685</v>
      </c>
      <c r="D22" s="107"/>
      <c r="E22" s="111">
        <v>1673</v>
      </c>
      <c r="F22" s="107"/>
      <c r="G22" s="109"/>
    </row>
    <row r="23" spans="1:7" ht="18.75">
      <c r="A23" s="20"/>
      <c r="B23" s="20" t="s">
        <v>17</v>
      </c>
      <c r="C23" s="112">
        <v>-3710</v>
      </c>
      <c r="D23" s="105"/>
      <c r="E23" s="112">
        <v>-4469</v>
      </c>
      <c r="F23" s="107"/>
      <c r="G23" s="109"/>
    </row>
    <row r="24" spans="1:7" ht="18.75">
      <c r="A24" s="20"/>
      <c r="B24" s="20"/>
      <c r="C24" s="108"/>
      <c r="D24" s="105"/>
      <c r="E24" s="108"/>
      <c r="F24" s="105"/>
      <c r="G24" s="105"/>
    </row>
    <row r="25" spans="1:7" ht="18.75">
      <c r="A25" s="20" t="s">
        <v>79</v>
      </c>
      <c r="B25" s="20"/>
      <c r="C25" s="113">
        <f>SUM(C18:C23)</f>
        <v>26478</v>
      </c>
      <c r="D25" s="110"/>
      <c r="E25" s="113">
        <f>SUM(E18:E23)</f>
        <v>16413</v>
      </c>
      <c r="F25" s="110"/>
      <c r="G25" s="110"/>
    </row>
    <row r="26" spans="1:7" ht="18.75">
      <c r="A26" s="20"/>
      <c r="B26" s="20"/>
      <c r="C26" s="108"/>
      <c r="D26" s="105"/>
      <c r="E26" s="108"/>
      <c r="F26" s="105"/>
      <c r="G26" s="105"/>
    </row>
    <row r="27" spans="1:7" ht="18.75">
      <c r="A27" s="20"/>
      <c r="B27" s="20"/>
      <c r="C27" s="108"/>
      <c r="D27" s="105"/>
      <c r="E27" s="108"/>
      <c r="F27" s="105"/>
      <c r="G27" s="105"/>
    </row>
    <row r="28" spans="1:7" ht="18.75">
      <c r="A28" s="20" t="s">
        <v>80</v>
      </c>
      <c r="B28" s="20"/>
      <c r="C28" s="108"/>
      <c r="D28" s="105"/>
      <c r="E28" s="108"/>
      <c r="F28" s="105"/>
      <c r="G28" s="105"/>
    </row>
    <row r="29" spans="1:7" ht="18.75">
      <c r="A29" s="20"/>
      <c r="B29" s="114" t="s">
        <v>81</v>
      </c>
      <c r="C29" s="108">
        <v>0</v>
      </c>
      <c r="D29" s="107"/>
      <c r="E29" s="108">
        <v>0</v>
      </c>
      <c r="F29" s="107"/>
      <c r="G29" s="107"/>
    </row>
    <row r="30" spans="1:7" ht="18.75">
      <c r="A30" s="20"/>
      <c r="B30" s="114" t="s">
        <v>82</v>
      </c>
      <c r="C30" s="108">
        <f>-977+156</f>
        <v>-821</v>
      </c>
      <c r="D30" s="115"/>
      <c r="E30" s="108">
        <f>-12138+155</f>
        <v>-11983</v>
      </c>
      <c r="F30" s="115"/>
      <c r="G30" s="109"/>
    </row>
    <row r="31" spans="1:7" ht="18.75">
      <c r="A31" s="20"/>
      <c r="B31" s="20"/>
      <c r="C31" s="108"/>
      <c r="D31" s="105"/>
      <c r="E31" s="108"/>
      <c r="F31" s="105"/>
      <c r="G31" s="105"/>
    </row>
    <row r="32" spans="1:7" ht="18.75">
      <c r="A32" s="20" t="s">
        <v>83</v>
      </c>
      <c r="B32" s="20"/>
      <c r="C32" s="113">
        <f>SUM(C29:C31)</f>
        <v>-821</v>
      </c>
      <c r="D32" s="110"/>
      <c r="E32" s="113">
        <f>SUM(E29:E31)</f>
        <v>-11983</v>
      </c>
      <c r="F32" s="110"/>
      <c r="G32" s="110"/>
    </row>
    <row r="33" spans="1:7" ht="18.75">
      <c r="A33" s="20"/>
      <c r="B33" s="20"/>
      <c r="C33" s="108"/>
      <c r="D33" s="105"/>
      <c r="E33" s="108"/>
      <c r="F33" s="105"/>
      <c r="G33" s="105"/>
    </row>
    <row r="34" spans="1:7" ht="18.75">
      <c r="A34" s="20" t="s">
        <v>84</v>
      </c>
      <c r="B34" s="20"/>
      <c r="C34" s="108"/>
      <c r="D34" s="105"/>
      <c r="E34" s="108"/>
      <c r="F34" s="105"/>
      <c r="G34" s="105"/>
    </row>
    <row r="35" spans="1:7" ht="18.75">
      <c r="A35" s="20"/>
      <c r="B35" s="114" t="s">
        <v>96</v>
      </c>
      <c r="C35" s="108">
        <v>0</v>
      </c>
      <c r="D35" s="105"/>
      <c r="E35" s="108">
        <v>3413</v>
      </c>
      <c r="F35" s="105"/>
      <c r="G35" s="105"/>
    </row>
    <row r="36" spans="1:7" ht="18.75">
      <c r="A36" s="20"/>
      <c r="B36" s="114" t="s">
        <v>85</v>
      </c>
      <c r="C36" s="108">
        <f>-29714-49</f>
        <v>-29763</v>
      </c>
      <c r="D36" s="107"/>
      <c r="E36" s="108">
        <v>-2102</v>
      </c>
      <c r="F36" s="107"/>
      <c r="G36" s="107"/>
    </row>
    <row r="37" spans="1:7" ht="18.75">
      <c r="A37" s="20"/>
      <c r="B37" s="114" t="s">
        <v>86</v>
      </c>
      <c r="C37" s="108">
        <v>0</v>
      </c>
      <c r="D37" s="107"/>
      <c r="E37" s="108">
        <v>0</v>
      </c>
      <c r="F37" s="107"/>
      <c r="G37" s="107"/>
    </row>
    <row r="38" spans="1:7" ht="18.75">
      <c r="A38" s="20"/>
      <c r="B38" s="114" t="s">
        <v>87</v>
      </c>
      <c r="C38" s="108">
        <v>-749</v>
      </c>
      <c r="D38" s="107"/>
      <c r="E38" s="108">
        <v>-432</v>
      </c>
      <c r="F38" s="107"/>
      <c r="G38" s="107"/>
    </row>
    <row r="39" spans="1:7" ht="18.75">
      <c r="A39" s="20"/>
      <c r="B39" s="20"/>
      <c r="C39" s="108"/>
      <c r="D39" s="105"/>
      <c r="E39" s="108"/>
      <c r="F39" s="105"/>
      <c r="G39" s="105"/>
    </row>
    <row r="40" spans="1:7" ht="18.75">
      <c r="A40" s="20" t="s">
        <v>97</v>
      </c>
      <c r="B40" s="20"/>
      <c r="C40" s="113">
        <f>SUM(C35:C39)</f>
        <v>-30512</v>
      </c>
      <c r="D40" s="110"/>
      <c r="E40" s="113">
        <f>SUM(E35:E39)</f>
        <v>879</v>
      </c>
      <c r="F40" s="110"/>
      <c r="G40" s="110"/>
    </row>
    <row r="41" spans="1:7" ht="18.75">
      <c r="A41" s="20"/>
      <c r="B41" s="20"/>
      <c r="C41" s="108"/>
      <c r="D41" s="105"/>
      <c r="E41" s="108"/>
      <c r="F41" s="105"/>
      <c r="G41" s="105"/>
    </row>
    <row r="42" spans="1:7" ht="18.75">
      <c r="A42" s="20" t="s">
        <v>88</v>
      </c>
      <c r="B42" s="20"/>
      <c r="C42" s="108">
        <v>1798</v>
      </c>
      <c r="D42" s="105"/>
      <c r="E42" s="108">
        <v>0</v>
      </c>
      <c r="F42" s="105"/>
      <c r="G42" s="105"/>
    </row>
    <row r="43" spans="1:7" ht="18.75">
      <c r="A43" s="20"/>
      <c r="B43" s="20" t="s">
        <v>89</v>
      </c>
      <c r="C43" s="108"/>
      <c r="D43" s="105"/>
      <c r="E43" s="108"/>
      <c r="F43" s="105"/>
      <c r="G43" s="105"/>
    </row>
    <row r="44" spans="1:7" ht="18.75">
      <c r="A44" s="20"/>
      <c r="B44" s="20"/>
      <c r="C44" s="108"/>
      <c r="D44" s="105"/>
      <c r="E44" s="108"/>
      <c r="F44" s="105"/>
      <c r="G44" s="105"/>
    </row>
    <row r="45" spans="1:7" ht="18.75">
      <c r="A45" s="20" t="s">
        <v>90</v>
      </c>
      <c r="B45" s="20"/>
      <c r="C45" s="108">
        <f>C25+C32+C40+C42</f>
        <v>-3057</v>
      </c>
      <c r="D45" s="110"/>
      <c r="E45" s="108">
        <f>E25+E32+E40+E42</f>
        <v>5309</v>
      </c>
      <c r="F45" s="110"/>
      <c r="G45" s="110"/>
    </row>
    <row r="46" spans="1:7" ht="18.75">
      <c r="A46" s="20"/>
      <c r="B46" s="20"/>
      <c r="C46" s="108"/>
      <c r="D46" s="105"/>
      <c r="E46" s="108"/>
      <c r="F46" s="105"/>
      <c r="G46" s="105"/>
    </row>
    <row r="47" spans="1:7" ht="18.75">
      <c r="A47" s="20" t="s">
        <v>91</v>
      </c>
      <c r="B47" s="20"/>
      <c r="C47" s="108">
        <v>45194</v>
      </c>
      <c r="D47" s="107"/>
      <c r="E47" s="108">
        <f>30322</f>
        <v>30322</v>
      </c>
      <c r="F47" s="107"/>
      <c r="G47" s="109"/>
    </row>
    <row r="48" spans="1:7" ht="18.75">
      <c r="A48" s="20"/>
      <c r="B48" s="20"/>
      <c r="C48" s="108"/>
      <c r="D48" s="105"/>
      <c r="E48" s="108"/>
      <c r="F48" s="105"/>
      <c r="G48" s="105"/>
    </row>
    <row r="49" spans="1:7" ht="19.5" thickBot="1">
      <c r="A49" s="20" t="s">
        <v>92</v>
      </c>
      <c r="B49" s="20"/>
      <c r="C49" s="116">
        <f>C47+C45</f>
        <v>42137</v>
      </c>
      <c r="D49" s="110"/>
      <c r="E49" s="116">
        <f>E47+E45</f>
        <v>35631</v>
      </c>
      <c r="F49" s="110"/>
      <c r="G49" s="110"/>
    </row>
    <row r="50" spans="1:7" ht="19.5" thickTop="1">
      <c r="A50" s="20"/>
      <c r="B50" s="20"/>
      <c r="C50" s="108"/>
      <c r="D50" s="105"/>
      <c r="E50" s="108"/>
      <c r="F50" s="105"/>
      <c r="G50" s="105"/>
    </row>
    <row r="52" spans="2:5" ht="12.75">
      <c r="B52" t="s">
        <v>93</v>
      </c>
      <c r="C52" s="117">
        <f>1598+1775</f>
        <v>3373</v>
      </c>
      <c r="E52" s="117">
        <f>2110+220</f>
        <v>2330</v>
      </c>
    </row>
    <row r="53" spans="2:5" ht="12.75">
      <c r="B53" t="s">
        <v>94</v>
      </c>
      <c r="C53" s="118">
        <f>41032-1775</f>
        <v>39257</v>
      </c>
      <c r="E53" s="117">
        <f>21730+12150</f>
        <v>33880</v>
      </c>
    </row>
    <row r="54" spans="2:5" ht="12.75">
      <c r="B54" t="s">
        <v>95</v>
      </c>
      <c r="C54" s="117">
        <v>-493</v>
      </c>
      <c r="E54" s="117">
        <v>-579</v>
      </c>
    </row>
    <row r="55" spans="3:5" ht="13.5" thickBot="1">
      <c r="C55" s="119">
        <f>SUM(C52:C54)</f>
        <v>42137</v>
      </c>
      <c r="E55" s="119">
        <f>SUM(E52:E54)</f>
        <v>35631</v>
      </c>
    </row>
    <row r="56" ht="13.5" thickTop="1"/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2004-07-23T07:00:20Z</cp:lastPrinted>
  <dcterms:created xsi:type="dcterms:W3CDTF">2004-07-14T10:30:42Z</dcterms:created>
  <dcterms:modified xsi:type="dcterms:W3CDTF">2004-07-22T20:17:09Z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